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Summary" sheetId="1" r:id="rId1"/>
  </sheets>
  <externalReferences>
    <externalReference r:id="rId2"/>
    <externalReference r:id="rId3"/>
  </externalReferences>
  <definedNames>
    <definedName name="netpenrate1">[1]Assumptions!$B$85</definedName>
    <definedName name="netpenrate10">[1]Assumptions!$K$85</definedName>
    <definedName name="netpenrate11">[1]Assumptions!$L$85</definedName>
    <definedName name="netpenrate12">[1]Assumptions!$M$85</definedName>
    <definedName name="netpenrate13">[1]Assumptions!$N$85</definedName>
    <definedName name="netpenrate2">[1]Assumptions!$C$85</definedName>
    <definedName name="netpenrate3">[1]Assumptions!$D$85</definedName>
    <definedName name="netpenrate4">[1]Assumptions!$E$85</definedName>
    <definedName name="netpenrate5">[1]Assumptions!$F$85</definedName>
    <definedName name="netpenrate6">[1]Assumptions!$G$85</definedName>
    <definedName name="netpenrate7">[1]Assumptions!$H$85</definedName>
    <definedName name="netpenrate8">[1]Assumptions!$I$85</definedName>
    <definedName name="netpenrate9">[1]Assumptions!$J$85</definedName>
    <definedName name="penrate1">[1]Assumptions!$B$83</definedName>
    <definedName name="penrate10">[1]Assumptions!$K$83</definedName>
    <definedName name="penrate13">[1]Assumptions!$N$83</definedName>
    <definedName name="penrate2">[1]Assumptions!$C$83</definedName>
    <definedName name="penrate3">[1]Assumptions!$D$83</definedName>
    <definedName name="penrate4">[1]Assumptions!$E$83</definedName>
    <definedName name="penrate5">[1]Assumptions!$F$83</definedName>
    <definedName name="penrate6">[1]Assumptions!$G$83</definedName>
    <definedName name="penrate7">[1]Assumptions!$H$83</definedName>
    <definedName name="penrate8">[1]Assumptions!$I$83</definedName>
    <definedName name="penrate9">[1]Assumptions!$J$83</definedName>
    <definedName name="q">[2]Assumptions!$F$85</definedName>
  </definedNames>
  <calcPr calcId="125725" concurrentCalc="0"/>
</workbook>
</file>

<file path=xl/calcChain.xml><?xml version="1.0" encoding="utf-8"?>
<calcChain xmlns="http://schemas.openxmlformats.org/spreadsheetml/2006/main">
  <c r="D11" i="1"/>
  <c r="D12"/>
  <c r="D13"/>
  <c r="D14"/>
  <c r="D17"/>
  <c r="D20"/>
  <c r="D21"/>
  <c r="D23"/>
  <c r="E11"/>
  <c r="E12"/>
  <c r="E13"/>
  <c r="E14"/>
  <c r="E17"/>
  <c r="E18"/>
  <c r="E19"/>
  <c r="E20"/>
  <c r="E21"/>
  <c r="E23"/>
  <c r="F11"/>
  <c r="F12"/>
  <c r="F13"/>
  <c r="F14"/>
  <c r="F17"/>
  <c r="F18"/>
  <c r="F19"/>
  <c r="F20"/>
  <c r="F21"/>
  <c r="F23"/>
  <c r="G11"/>
  <c r="G12"/>
  <c r="G13"/>
  <c r="G14"/>
  <c r="G17"/>
  <c r="G18"/>
  <c r="G19"/>
  <c r="G20"/>
  <c r="G21"/>
  <c r="G23"/>
  <c r="H11"/>
  <c r="H12"/>
  <c r="H13"/>
  <c r="H14"/>
  <c r="H17"/>
  <c r="H18"/>
  <c r="H19"/>
  <c r="H20"/>
  <c r="H21"/>
  <c r="H23"/>
  <c r="I11"/>
  <c r="I12"/>
  <c r="I13"/>
  <c r="I14"/>
  <c r="I17"/>
  <c r="I18"/>
  <c r="I19"/>
  <c r="I20"/>
  <c r="I21"/>
  <c r="I23"/>
  <c r="J11"/>
  <c r="J12"/>
  <c r="J13"/>
  <c r="J14"/>
  <c r="J17"/>
  <c r="J18"/>
  <c r="J19"/>
  <c r="J20"/>
  <c r="J21"/>
  <c r="J23"/>
  <c r="K11"/>
  <c r="K12"/>
  <c r="K13"/>
  <c r="K14"/>
  <c r="K17"/>
  <c r="K18"/>
  <c r="K19"/>
  <c r="K20"/>
  <c r="K21"/>
  <c r="K23"/>
  <c r="L11"/>
  <c r="L12"/>
  <c r="L13"/>
  <c r="L14"/>
  <c r="L17"/>
  <c r="L18"/>
  <c r="L19"/>
  <c r="L20"/>
  <c r="L21"/>
  <c r="L23"/>
  <c r="M11"/>
  <c r="M12"/>
  <c r="M13"/>
  <c r="M14"/>
  <c r="M17"/>
  <c r="M18"/>
  <c r="M19"/>
  <c r="M20"/>
  <c r="M21"/>
  <c r="M23"/>
  <c r="N11"/>
  <c r="N12"/>
  <c r="N13"/>
  <c r="N14"/>
  <c r="N17"/>
  <c r="N18"/>
  <c r="N19"/>
  <c r="N20"/>
  <c r="N21"/>
  <c r="N23"/>
  <c r="O11"/>
  <c r="O12"/>
  <c r="O13"/>
  <c r="O14"/>
  <c r="O17"/>
  <c r="O18"/>
  <c r="O19"/>
  <c r="O20"/>
  <c r="O21"/>
  <c r="O23"/>
  <c r="C13"/>
  <c r="C14"/>
  <c r="C17"/>
  <c r="C20"/>
  <c r="C21"/>
  <c r="C23"/>
  <c r="O32"/>
  <c r="N32"/>
  <c r="M32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N30"/>
  <c r="O30"/>
  <c r="M30"/>
  <c r="L30"/>
  <c r="K30"/>
  <c r="J30"/>
  <c r="I30"/>
  <c r="H30"/>
  <c r="G30"/>
  <c r="F30"/>
  <c r="E30"/>
  <c r="D30"/>
  <c r="O29"/>
  <c r="N29"/>
  <c r="M29"/>
  <c r="L29"/>
  <c r="K29"/>
  <c r="J29"/>
  <c r="I29"/>
  <c r="H29"/>
  <c r="G29"/>
  <c r="F29"/>
  <c r="E29"/>
  <c r="D29"/>
  <c r="O28"/>
  <c r="N28"/>
  <c r="M28"/>
  <c r="L28"/>
  <c r="K28"/>
  <c r="J28"/>
  <c r="I28"/>
  <c r="H28"/>
  <c r="G28"/>
  <c r="F28"/>
  <c r="E28"/>
  <c r="D28"/>
  <c r="A28"/>
  <c r="O27"/>
  <c r="N27"/>
  <c r="M27"/>
  <c r="L27"/>
  <c r="K27"/>
  <c r="J27"/>
  <c r="I27"/>
  <c r="H27"/>
  <c r="G27"/>
  <c r="F27"/>
  <c r="E27"/>
  <c r="B12"/>
  <c r="B13"/>
  <c r="B14"/>
  <c r="B21"/>
  <c r="B23"/>
  <c r="C11"/>
  <c r="B11"/>
</calcChain>
</file>

<file path=xl/sharedStrings.xml><?xml version="1.0" encoding="utf-8"?>
<sst xmlns="http://schemas.openxmlformats.org/spreadsheetml/2006/main" count="24" uniqueCount="24">
  <si>
    <t xml:space="preserve">  </t>
  </si>
  <si>
    <t>Summary income and costs:</t>
  </si>
  <si>
    <t>in EUR</t>
  </si>
  <si>
    <t>Revenue</t>
  </si>
  <si>
    <t>Subscriptions Premium</t>
  </si>
  <si>
    <t>Operators TV and Bundled offers</t>
  </si>
  <si>
    <t>Advertising</t>
  </si>
  <si>
    <t>Total revenue</t>
  </si>
  <si>
    <t>Costs:</t>
  </si>
  <si>
    <t>Content</t>
  </si>
  <si>
    <t>Marketing</t>
  </si>
  <si>
    <t>Technology</t>
  </si>
  <si>
    <t>G&amp;A</t>
  </si>
  <si>
    <t>Total costs</t>
  </si>
  <si>
    <t>Analysis</t>
  </si>
  <si>
    <t>Territories TV and OTT</t>
  </si>
  <si>
    <t>Penetration rate*</t>
  </si>
  <si>
    <t>Premium Subscribers  (TV+OTT)</t>
  </si>
  <si>
    <t>Content % revenue</t>
  </si>
  <si>
    <t>Marketing % revenue</t>
  </si>
  <si>
    <t>2021 is a consolidation and review year where no markets shall be added</t>
  </si>
  <si>
    <t>Business case summary OUT.tv</t>
  </si>
  <si>
    <t xml:space="preserve">* Penetration rate is a conservative weighted average of the socially and technically addressable LGBT households per country </t>
  </si>
  <si>
    <t>EBITDA/Operating profit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</si>
</sst>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&quot;€&quot;\ #,##0.00_);[Red]\(&quot;€&quot;\ #,##0.00\)"/>
    <numFmt numFmtId="165" formatCode="#,##0_ ;[Red]\-#,##0\ "/>
    <numFmt numFmtId="166" formatCode="#,##0.00\ &quot;€&quot;"/>
    <numFmt numFmtId="167" formatCode="_(* #,##0.000_);_(* \(#,##0.000\);_(* &quot;-&quot;???_);_(@_)"/>
    <numFmt numFmtId="168" formatCode="#,##0.00_ ;[Red]\-#,##0.00\ "/>
    <numFmt numFmtId="169" formatCode="_ [$€-413]\ * #,##0.00_ ;_ [$€-413]\ * \-#,##0.00_ ;_ [$€-413]\ * &quot;-&quot;??_ ;_ @_ "/>
    <numFmt numFmtId="170" formatCode="_-* #,##0_-;\-* #,##0_-;_-* &quot;-&quot;??_-;_-@_-"/>
    <numFmt numFmtId="171" formatCode="[$€-2]\ #,##0.00;[Red]\-[$€-2]\ #,##0.00"/>
    <numFmt numFmtId="172" formatCode="&quot;€&quot;#,##0.00;[Red]&quot;€&quot;#,##0.00"/>
    <numFmt numFmtId="173" formatCode="_-* #,##0.00\ [$€-40B]_-;\-* #,##0.00\ [$€-40B]_-;_-* &quot;-&quot;??\ [$€-40B]_-;_-@_-"/>
    <numFmt numFmtId="174" formatCode="_ &quot;kr&quot;\ * #,##0_ ;_ &quot;kr&quot;\ * \-#,##0_ ;_ &quot;kr&quot;\ * &quot;-&quot;_ ;_ @_ "/>
    <numFmt numFmtId="175" formatCode="_-&quot;$&quot;* #,##0.00_-;\-&quot;$&quot;* #,##0.00_-;_-&quot;$&quot;* &quot;-&quot;??_-;_-@_-"/>
  </numFmts>
  <fonts count="1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7030A0"/>
      <name val="Calibri"/>
      <family val="2"/>
    </font>
    <font>
      <sz val="11"/>
      <color rgb="FF00B050"/>
      <name val="Calibri"/>
      <family val="2"/>
    </font>
    <font>
      <sz val="11"/>
      <color rgb="FF0000FF"/>
      <name val="Calibri"/>
      <family val="2"/>
    </font>
    <font>
      <u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5" fillId="2" borderId="0" xfId="0" applyNumberFormat="1" applyFont="1" applyFill="1" applyBorder="1"/>
    <xf numFmtId="0" fontId="6" fillId="2" borderId="0" xfId="3" applyFont="1" applyFill="1"/>
    <xf numFmtId="165" fontId="7" fillId="2" borderId="0" xfId="0" applyNumberFormat="1" applyFont="1" applyFill="1" applyBorder="1"/>
    <xf numFmtId="0" fontId="8" fillId="2" borderId="0" xfId="3" applyFont="1" applyFill="1"/>
    <xf numFmtId="166" fontId="5" fillId="2" borderId="0" xfId="3" applyNumberFormat="1" applyFont="1" applyFill="1"/>
    <xf numFmtId="0" fontId="5" fillId="2" borderId="0" xfId="3" applyFont="1" applyFill="1"/>
    <xf numFmtId="0" fontId="10" fillId="2" borderId="0" xfId="0" applyFont="1" applyFill="1"/>
    <xf numFmtId="165" fontId="4" fillId="2" borderId="0" xfId="0" applyNumberFormat="1" applyFont="1" applyFill="1" applyBorder="1"/>
    <xf numFmtId="0" fontId="7" fillId="2" borderId="0" xfId="0" applyFont="1" applyFill="1"/>
    <xf numFmtId="0" fontId="4" fillId="2" borderId="3" xfId="0" applyFont="1" applyFill="1" applyBorder="1"/>
    <xf numFmtId="168" fontId="4" fillId="2" borderId="0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68" fontId="4" fillId="2" borderId="6" xfId="0" applyNumberFormat="1" applyFont="1" applyFill="1" applyBorder="1"/>
    <xf numFmtId="165" fontId="4" fillId="2" borderId="1" xfId="0" applyNumberFormat="1" applyFont="1" applyFill="1" applyBorder="1"/>
    <xf numFmtId="165" fontId="4" fillId="2" borderId="7" xfId="0" applyNumberFormat="1" applyFont="1" applyFill="1" applyBorder="1"/>
    <xf numFmtId="165" fontId="4" fillId="2" borderId="8" xfId="0" applyNumberFormat="1" applyFont="1" applyFill="1" applyBorder="1"/>
    <xf numFmtId="0" fontId="12" fillId="2" borderId="4" xfId="0" applyFont="1" applyFill="1" applyBorder="1"/>
    <xf numFmtId="0" fontId="8" fillId="2" borderId="4" xfId="0" applyFont="1" applyFill="1" applyBorder="1"/>
    <xf numFmtId="165" fontId="4" fillId="2" borderId="0" xfId="0" applyNumberFormat="1" applyFont="1" applyFill="1"/>
    <xf numFmtId="0" fontId="4" fillId="2" borderId="10" xfId="0" applyFont="1" applyFill="1" applyBorder="1"/>
    <xf numFmtId="168" fontId="4" fillId="2" borderId="12" xfId="0" applyNumberFormat="1" applyFont="1" applyFill="1" applyBorder="1"/>
    <xf numFmtId="165" fontId="4" fillId="2" borderId="12" xfId="0" applyNumberFormat="1" applyFont="1" applyFill="1" applyBorder="1"/>
    <xf numFmtId="165" fontId="4" fillId="2" borderId="12" xfId="0" applyNumberFormat="1" applyFont="1" applyFill="1" applyBorder="1" applyAlignment="1">
      <alignment horizontal="right"/>
    </xf>
    <xf numFmtId="165" fontId="4" fillId="2" borderId="13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0" fontId="4" fillId="2" borderId="9" xfId="0" applyFont="1" applyFill="1" applyBorder="1"/>
    <xf numFmtId="169" fontId="4" fillId="2" borderId="0" xfId="0" applyNumberFormat="1" applyFont="1" applyFill="1"/>
    <xf numFmtId="0" fontId="4" fillId="2" borderId="11" xfId="0" applyFont="1" applyFill="1" applyBorder="1"/>
    <xf numFmtId="0" fontId="4" fillId="2" borderId="8" xfId="0" applyFont="1" applyFill="1" applyBorder="1"/>
    <xf numFmtId="170" fontId="13" fillId="2" borderId="0" xfId="1" applyNumberFormat="1" applyFont="1" applyFill="1" applyBorder="1" applyAlignment="1">
      <alignment horizontal="right"/>
    </xf>
    <xf numFmtId="170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0" fontId="14" fillId="2" borderId="0" xfId="2" applyNumberFormat="1" applyFont="1" applyFill="1" applyAlignment="1">
      <alignment horizontal="right"/>
    </xf>
    <xf numFmtId="10" fontId="14" fillId="2" borderId="9" xfId="2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3" fontId="4" fillId="2" borderId="9" xfId="0" applyNumberFormat="1" applyFont="1" applyFill="1" applyBorder="1"/>
    <xf numFmtId="0" fontId="4" fillId="2" borderId="0" xfId="0" applyFont="1" applyFill="1" applyBorder="1"/>
    <xf numFmtId="9" fontId="4" fillId="2" borderId="0" xfId="2" applyFont="1" applyFill="1" applyBorder="1" applyAlignment="1">
      <alignment horizontal="right"/>
    </xf>
    <xf numFmtId="9" fontId="4" fillId="2" borderId="9" xfId="2" applyFont="1" applyFill="1" applyBorder="1" applyAlignment="1">
      <alignment horizontal="right"/>
    </xf>
    <xf numFmtId="0" fontId="4" fillId="2" borderId="7" xfId="0" applyFont="1" applyFill="1" applyBorder="1"/>
    <xf numFmtId="0" fontId="4" fillId="2" borderId="1" xfId="0" applyFont="1" applyFill="1" applyBorder="1" applyAlignment="1">
      <alignment horizontal="right"/>
    </xf>
    <xf numFmtId="9" fontId="4" fillId="2" borderId="1" xfId="2" applyFont="1" applyFill="1" applyBorder="1" applyAlignment="1">
      <alignment horizontal="right"/>
    </xf>
    <xf numFmtId="9" fontId="4" fillId="2" borderId="7" xfId="2" applyFont="1" applyFill="1" applyBorder="1" applyAlignment="1">
      <alignment horizontal="right"/>
    </xf>
    <xf numFmtId="0" fontId="10" fillId="2" borderId="0" xfId="0" applyFont="1" applyFill="1" applyBorder="1"/>
    <xf numFmtId="9" fontId="10" fillId="2" borderId="0" xfId="0" applyNumberFormat="1" applyFont="1" applyFill="1" applyBorder="1"/>
    <xf numFmtId="10" fontId="10" fillId="2" borderId="0" xfId="0" applyNumberFormat="1" applyFont="1" applyFill="1" applyBorder="1"/>
    <xf numFmtId="171" fontId="10" fillId="2" borderId="0" xfId="0" applyNumberFormat="1" applyFont="1" applyFill="1" applyBorder="1"/>
    <xf numFmtId="164" fontId="10" fillId="2" borderId="0" xfId="0" applyNumberFormat="1" applyFont="1" applyFill="1" applyBorder="1"/>
    <xf numFmtId="172" fontId="4" fillId="2" borderId="0" xfId="0" applyNumberFormat="1" applyFont="1" applyFill="1"/>
    <xf numFmtId="167" fontId="11" fillId="2" borderId="0" xfId="0" applyNumberFormat="1" applyFont="1" applyFill="1" applyBorder="1"/>
    <xf numFmtId="168" fontId="4" fillId="2" borderId="2" xfId="0" applyNumberFormat="1" applyFont="1" applyFill="1" applyBorder="1"/>
    <xf numFmtId="173" fontId="4" fillId="2" borderId="0" xfId="0" applyNumberFormat="1" applyFont="1" applyFill="1" applyBorder="1"/>
    <xf numFmtId="173" fontId="4" fillId="2" borderId="0" xfId="0" applyNumberFormat="1" applyFont="1" applyFill="1"/>
    <xf numFmtId="9" fontId="4" fillId="2" borderId="0" xfId="2" applyFont="1" applyFill="1"/>
    <xf numFmtId="9" fontId="4" fillId="2" borderId="0" xfId="0" applyNumberFormat="1" applyFont="1" applyFill="1"/>
    <xf numFmtId="166" fontId="4" fillId="2" borderId="0" xfId="0" applyNumberFormat="1" applyFont="1" applyFill="1"/>
    <xf numFmtId="0" fontId="16" fillId="3" borderId="0" xfId="0" applyFont="1" applyFill="1"/>
    <xf numFmtId="1" fontId="17" fillId="3" borderId="1" xfId="0" applyNumberFormat="1" applyFont="1" applyFill="1" applyBorder="1"/>
    <xf numFmtId="1" fontId="17" fillId="3" borderId="1" xfId="0" applyNumberFormat="1" applyFont="1" applyFill="1" applyBorder="1" applyAlignment="1">
      <alignment horizontal="right"/>
    </xf>
    <xf numFmtId="1" fontId="17" fillId="3" borderId="0" xfId="0" applyNumberFormat="1" applyFont="1" applyFill="1" applyBorder="1"/>
    <xf numFmtId="0" fontId="16" fillId="3" borderId="9" xfId="0" applyFont="1" applyFill="1" applyBorder="1"/>
    <xf numFmtId="0" fontId="18" fillId="3" borderId="0" xfId="0" applyFont="1" applyFill="1"/>
    <xf numFmtId="0" fontId="0" fillId="3" borderId="0" xfId="0" applyFont="1" applyFill="1"/>
    <xf numFmtId="0" fontId="5" fillId="2" borderId="0" xfId="3" applyFont="1" applyFill="1" applyBorder="1"/>
    <xf numFmtId="0" fontId="6" fillId="2" borderId="0" xfId="3" applyFont="1" applyFill="1" applyBorder="1"/>
    <xf numFmtId="165" fontId="9" fillId="2" borderId="0" xfId="0" applyNumberFormat="1" applyFont="1" applyFill="1" applyBorder="1"/>
  </cellXfs>
  <cellStyles count="11">
    <cellStyle name="Comma" xfId="1" builtinId="3"/>
    <cellStyle name="Comma 2" xfId="4"/>
    <cellStyle name="Currency [0] 2" xfId="5"/>
    <cellStyle name="Currency 2" xfId="6"/>
    <cellStyle name="Normaali 2" xfId="7"/>
    <cellStyle name="Normal" xfId="0" builtinId="0"/>
    <cellStyle name="Normal 2" xfId="8"/>
    <cellStyle name="Normal 2 2" xfId="3"/>
    <cellStyle name="Percent" xfId="2" builtinId="5"/>
    <cellStyle name="Percent 2" xfId="9"/>
    <cellStyle name="Prosentti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988666</xdr:colOff>
      <xdr:row>1</xdr:row>
      <xdr:rowOff>73025</xdr:rowOff>
    </xdr:from>
    <xdr:to>
      <xdr:col>14</xdr:col>
      <xdr:colOff>918453</xdr:colOff>
      <xdr:row>7</xdr:row>
      <xdr:rowOff>21167</xdr:rowOff>
    </xdr:to>
    <xdr:pic>
      <xdr:nvPicPr>
        <xdr:cNvPr id="2" name="Picture 1" descr="OUTt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74666" y="274108"/>
          <a:ext cx="1125704" cy="1091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09%20Symbid%20scenario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d9/y6h36d592pd89k81g9j9gdb80000gn/T/TemporaryItems/Outlook%20Temp/Basic%20Scenario%20juli%202017%20RVS%20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argin-Growth"/>
      <sheetName val="Subscribers"/>
      <sheetName val="Revenues"/>
      <sheetName val="Local"/>
      <sheetName val="Content"/>
      <sheetName val="Marketing"/>
      <sheetName val="Technology"/>
      <sheetName val="G&amp;A"/>
      <sheetName val="Assumptions"/>
      <sheetName val="Terminology"/>
    </sheetNames>
    <sheetDataSet>
      <sheetData sheetId="0"/>
      <sheetData sheetId="1"/>
      <sheetData sheetId="2">
        <row r="53">
          <cell r="A53" t="str">
            <v>Total new market opened</v>
          </cell>
          <cell r="B53">
            <v>585164.99999999988</v>
          </cell>
          <cell r="C53">
            <v>4925515</v>
          </cell>
          <cell r="D53">
            <v>2579569.9999999995</v>
          </cell>
          <cell r="E53">
            <v>14874300</v>
          </cell>
          <cell r="F53">
            <v>0</v>
          </cell>
          <cell r="G53">
            <v>4547036.1649999991</v>
          </cell>
          <cell r="H53">
            <v>15591962.645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7">
          <cell r="B57">
            <v>2345.9796818181812</v>
          </cell>
          <cell r="C57">
            <v>15934.968039772728</v>
          </cell>
          <cell r="D57">
            <v>41673.57125272727</v>
          </cell>
          <cell r="E57">
            <v>85364.188095454563</v>
          </cell>
          <cell r="F57">
            <v>132999.34463030301</v>
          </cell>
          <cell r="G57">
            <v>206101.29878969697</v>
          </cell>
          <cell r="H57">
            <v>255108.27001200747</v>
          </cell>
          <cell r="I57">
            <v>328127.71553651517</v>
          </cell>
          <cell r="J57">
            <v>369330.74950460618</v>
          </cell>
          <cell r="K57">
            <v>426371.60572236369</v>
          </cell>
          <cell r="L57">
            <v>481254.96237975772</v>
          </cell>
        </row>
        <row r="63">
          <cell r="C63">
            <v>9</v>
          </cell>
          <cell r="D63">
            <v>15</v>
          </cell>
          <cell r="E63">
            <v>20</v>
          </cell>
          <cell r="F63">
            <v>20</v>
          </cell>
          <cell r="G63">
            <v>27</v>
          </cell>
          <cell r="H63">
            <v>33</v>
          </cell>
          <cell r="I63">
            <v>33</v>
          </cell>
          <cell r="J63">
            <v>33</v>
          </cell>
          <cell r="K63">
            <v>33</v>
          </cell>
          <cell r="L63">
            <v>33</v>
          </cell>
          <cell r="M63">
            <v>33</v>
          </cell>
        </row>
      </sheetData>
      <sheetData sheetId="3">
        <row r="10">
          <cell r="C10">
            <v>1434000</v>
          </cell>
          <cell r="E10">
            <v>1302000</v>
          </cell>
          <cell r="F10">
            <v>1350000</v>
          </cell>
          <cell r="G10">
            <v>1542126.025850941</v>
          </cell>
          <cell r="H10">
            <v>1685326.7218712354</v>
          </cell>
          <cell r="I10">
            <v>1924466.9999547577</v>
          </cell>
          <cell r="J10">
            <v>2381248.2800628655</v>
          </cell>
          <cell r="K10">
            <v>3290433.6094085304</v>
          </cell>
          <cell r="L10">
            <v>3805815.0831017545</v>
          </cell>
          <cell r="M10">
            <v>4451787.0591834774</v>
          </cell>
          <cell r="N10">
            <v>5176780.5440331548</v>
          </cell>
          <cell r="O10">
            <v>5730337.220893478</v>
          </cell>
          <cell r="P10">
            <v>6258353.0863526408</v>
          </cell>
        </row>
        <row r="23">
          <cell r="C23">
            <v>0</v>
          </cell>
          <cell r="D23">
            <v>0</v>
          </cell>
          <cell r="E23">
            <v>11729.898409090907</v>
          </cell>
          <cell r="F23">
            <v>699385.74726562505</v>
          </cell>
          <cell r="G23">
            <v>1863338.2812231092</v>
          </cell>
          <cell r="H23">
            <v>3941639.1534981369</v>
          </cell>
          <cell r="I23">
            <v>6166996.6114603635</v>
          </cell>
          <cell r="J23">
            <v>9775297.2114691939</v>
          </cell>
          <cell r="K23">
            <v>12071152.226220096</v>
          </cell>
          <cell r="L23">
            <v>15675212.707482122</v>
          </cell>
          <cell r="M23">
            <v>17607125.592799287</v>
          </cell>
          <cell r="N23">
            <v>20352944.163526814</v>
          </cell>
          <cell r="O23">
            <v>22732580.826558948</v>
          </cell>
          <cell r="P23">
            <v>22736745.293555491</v>
          </cell>
        </row>
        <row r="30">
          <cell r="C30">
            <v>40000</v>
          </cell>
          <cell r="D30">
            <v>65000</v>
          </cell>
          <cell r="E30">
            <v>65000</v>
          </cell>
          <cell r="F30">
            <v>88481.130053287838</v>
          </cell>
          <cell r="G30">
            <v>101837.23631983898</v>
          </cell>
          <cell r="H30">
            <v>115393.98764043694</v>
          </cell>
          <cell r="I30">
            <v>130307.62809243785</v>
          </cell>
          <cell r="J30">
            <v>145356.81840867875</v>
          </cell>
          <cell r="K30">
            <v>162161.02515708422</v>
          </cell>
          <cell r="L30">
            <v>177296.63979863521</v>
          </cell>
          <cell r="M30">
            <v>194095.64850304284</v>
          </cell>
          <cell r="N30">
            <v>196314.91918848711</v>
          </cell>
          <cell r="O30">
            <v>199531.97267566039</v>
          </cell>
          <cell r="P30">
            <v>202763.71187234894</v>
          </cell>
        </row>
      </sheetData>
      <sheetData sheetId="4"/>
      <sheetData sheetId="5">
        <row r="17">
          <cell r="B17">
            <v>550000.15</v>
          </cell>
          <cell r="C17">
            <v>625000</v>
          </cell>
          <cell r="D17">
            <v>804907.86208984372</v>
          </cell>
          <cell r="E17">
            <v>1113633.4721834664</v>
          </cell>
          <cell r="F17">
            <v>2312773.7930247206</v>
          </cell>
          <cell r="G17">
            <v>3355548.2917190548</v>
          </cell>
          <cell r="H17">
            <v>3708324.2817203794</v>
          </cell>
          <cell r="I17">
            <v>7001609.4039330138</v>
          </cell>
          <cell r="J17">
            <v>9197406.2261223178</v>
          </cell>
          <cell r="K17">
            <v>8037832.9989198931</v>
          </cell>
          <cell r="L17">
            <v>10291497.624529023</v>
          </cell>
          <cell r="M17">
            <v>12273187.623983841</v>
          </cell>
        </row>
        <row r="42">
          <cell r="C42">
            <v>42750</v>
          </cell>
          <cell r="D42">
            <v>142875.00000000006</v>
          </cell>
          <cell r="E42">
            <v>529200.00000000023</v>
          </cell>
          <cell r="F42">
            <v>-93500.000000000029</v>
          </cell>
          <cell r="G42">
            <v>935000.00000000023</v>
          </cell>
          <cell r="H42">
            <v>926250.00000000023</v>
          </cell>
          <cell r="I42">
            <v>-533250.00000000012</v>
          </cell>
          <cell r="J42">
            <v>-533250.00000000012</v>
          </cell>
          <cell r="K42">
            <v>1777500.0000000005</v>
          </cell>
          <cell r="L42">
            <v>1777500.0000000005</v>
          </cell>
          <cell r="M42">
            <v>1777500.0000000005</v>
          </cell>
        </row>
      </sheetData>
      <sheetData sheetId="6">
        <row r="16">
          <cell r="B16">
            <v>50000</v>
          </cell>
          <cell r="C16">
            <v>244034.87706990913</v>
          </cell>
          <cell r="D16">
            <v>173213.31272725499</v>
          </cell>
          <cell r="E16">
            <v>817267.62869362463</v>
          </cell>
          <cell r="F16">
            <v>704154.46249011217</v>
          </cell>
          <cell r="G16">
            <v>1571405.3628835222</v>
          </cell>
          <cell r="H16">
            <v>2243329.6681964733</v>
          </cell>
          <cell r="I16">
            <v>2196363.0922821909</v>
          </cell>
          <cell r="J16">
            <v>2474661.6832482335</v>
          </cell>
          <cell r="K16">
            <v>2825143.9209150751</v>
          </cell>
          <cell r="L16">
            <v>3068078.825841466</v>
          </cell>
        </row>
      </sheetData>
      <sheetData sheetId="7">
        <row r="35">
          <cell r="B35">
            <v>267267.11828391335</v>
          </cell>
          <cell r="C35">
            <v>273825.30172311241</v>
          </cell>
          <cell r="D35">
            <v>368296.92539879004</v>
          </cell>
          <cell r="E35">
            <v>480104.95544162637</v>
          </cell>
          <cell r="F35">
            <v>649709.03315231809</v>
          </cell>
          <cell r="G35">
            <v>704064.91584042215</v>
          </cell>
          <cell r="H35">
            <v>850250.18833183509</v>
          </cell>
          <cell r="I35">
            <v>987287.92153386981</v>
          </cell>
          <cell r="J35">
            <v>1094198.9161611074</v>
          </cell>
          <cell r="K35">
            <v>1241426.1405974922</v>
          </cell>
        </row>
      </sheetData>
      <sheetData sheetId="8">
        <row r="36">
          <cell r="B36">
            <v>589000</v>
          </cell>
          <cell r="C36">
            <v>620500</v>
          </cell>
          <cell r="D36">
            <v>846861.25</v>
          </cell>
          <cell r="E36">
            <v>1359104.2062499998</v>
          </cell>
          <cell r="F36">
            <v>1744111.2440937499</v>
          </cell>
          <cell r="G36">
            <v>1703220.9165432812</v>
          </cell>
          <cell r="H36">
            <v>2482362.5765988585</v>
          </cell>
          <cell r="I36">
            <v>2726202.6806114591</v>
          </cell>
          <cell r="J36">
            <v>2810091.6518367073</v>
          </cell>
          <cell r="K36">
            <v>3074413.9174469076</v>
          </cell>
          <cell r="L36">
            <v>3387536.4611557596</v>
          </cell>
          <cell r="M36">
            <v>3761323.2699137079</v>
          </cell>
          <cell r="N36">
            <v>4055364.7270049006</v>
          </cell>
        </row>
      </sheetData>
      <sheetData sheetId="9">
        <row r="83">
          <cell r="B83">
            <v>4.0909090909090912E-3</v>
          </cell>
          <cell r="C83">
            <v>3.0438440570277748E-3</v>
          </cell>
          <cell r="D83">
            <v>4.4922109295420136E-3</v>
          </cell>
          <cell r="E83">
            <v>3.6383726340262399E-3</v>
          </cell>
          <cell r="F83">
            <v>6.0682601055130885E-3</v>
          </cell>
          <cell r="G83">
            <v>8.1694958918697401E-3</v>
          </cell>
          <cell r="H83">
            <v>6.856041363415606E-3</v>
          </cell>
          <cell r="I83">
            <v>8.9668724600719864E-3</v>
          </cell>
          <cell r="J83">
            <v>1.0774868107776312E-2</v>
          </cell>
          <cell r="K83">
            <v>1.2467282321455544E-2</v>
          </cell>
          <cell r="N83">
            <v>1.7000000000000001E-2</v>
          </cell>
        </row>
        <row r="85">
          <cell r="B85">
            <v>4.0090909090909092E-3</v>
          </cell>
          <cell r="C85">
            <v>2.8916518541763862E-3</v>
          </cell>
          <cell r="D85">
            <v>4.0429898365878124E-3</v>
          </cell>
          <cell r="E85">
            <v>3.0926167389223038E-3</v>
          </cell>
          <cell r="F85">
            <v>4.8546080844104706E-3</v>
          </cell>
          <cell r="G85">
            <v>6.5355967134957922E-3</v>
          </cell>
          <cell r="H85">
            <v>5.1420310225617043E-3</v>
          </cell>
          <cell r="I85">
            <v>6.7251543450539894E-3</v>
          </cell>
          <cell r="J85">
            <v>7.5424076754434192E-3</v>
          </cell>
          <cell r="K85">
            <v>8.72709762501888E-3</v>
          </cell>
          <cell r="L85">
            <v>9.9171956327862593E-3</v>
          </cell>
          <cell r="M85">
            <v>1.1900000000000001E-2</v>
          </cell>
          <cell r="N85">
            <v>1.1900000000000001E-2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argin-Growth"/>
      <sheetName val="Subscribers"/>
      <sheetName val="Revenues"/>
      <sheetName val="Local"/>
      <sheetName val="Content"/>
      <sheetName val="Marketing"/>
      <sheetName val="Technology"/>
      <sheetName val="G&amp;A"/>
      <sheetName val="Assumptions"/>
      <sheetName val="Terminolo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5">
          <cell r="F85">
            <v>1.6277842156151925E-2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90" zoomScaleNormal="90" zoomScalePageLayoutView="90" workbookViewId="0">
      <selection activeCell="C39" sqref="C39"/>
    </sheetView>
  </sheetViews>
  <sheetFormatPr defaultColWidth="8.625" defaultRowHeight="15"/>
  <cols>
    <col min="1" max="1" width="26" style="2" customWidth="1"/>
    <col min="2" max="2" width="17.375" style="2" hidden="1" customWidth="1"/>
    <col min="3" max="3" width="15.25" style="2" customWidth="1"/>
    <col min="4" max="4" width="14.625" style="2" customWidth="1"/>
    <col min="5" max="5" width="16.25" style="2" customWidth="1"/>
    <col min="6" max="6" width="14.375" style="2" customWidth="1"/>
    <col min="7" max="7" width="16.625" style="2" customWidth="1"/>
    <col min="8" max="8" width="16.375" style="2" customWidth="1"/>
    <col min="9" max="9" width="16.125" style="2" customWidth="1"/>
    <col min="10" max="10" width="15.25" style="2" customWidth="1"/>
    <col min="11" max="11" width="14.125" style="2" customWidth="1"/>
    <col min="12" max="12" width="15.75" style="2" customWidth="1"/>
    <col min="13" max="13" width="15.875" style="2" customWidth="1"/>
    <col min="14" max="14" width="15.625" style="2" customWidth="1"/>
    <col min="15" max="15" width="15" style="2" customWidth="1"/>
    <col min="16" max="16" width="16.125" style="2" customWidth="1"/>
    <col min="17" max="17" width="17" style="2" bestFit="1" customWidth="1"/>
    <col min="18" max="16384" width="8.625" style="2"/>
  </cols>
  <sheetData>
    <row r="1" spans="1:27" ht="15.75">
      <c r="A1" s="1" t="s">
        <v>21</v>
      </c>
      <c r="M1" s="2" t="s">
        <v>0</v>
      </c>
    </row>
    <row r="3" spans="1:27" s="4" customFormat="1">
      <c r="A3" s="3"/>
      <c r="C3" s="5"/>
      <c r="G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4" customFormat="1">
      <c r="A4" s="7"/>
      <c r="C4" s="5"/>
      <c r="D4" s="6"/>
      <c r="G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s="4" customFormat="1">
      <c r="A5" s="69"/>
      <c r="B5" s="70"/>
      <c r="C5" s="71"/>
      <c r="D5" s="6"/>
      <c r="G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s="4" customFormat="1">
      <c r="A6" s="8"/>
      <c r="C6" s="5"/>
      <c r="D6" s="6"/>
      <c r="G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7" s="9" customFormat="1">
      <c r="G7" s="6"/>
      <c r="H7" s="6"/>
      <c r="I7" s="6"/>
      <c r="J7" s="55"/>
      <c r="M7" s="10"/>
    </row>
    <row r="8" spans="1:27">
      <c r="A8" s="11" t="s">
        <v>1</v>
      </c>
      <c r="B8" s="11"/>
      <c r="C8" s="11"/>
      <c r="D8" s="11"/>
    </row>
    <row r="9" spans="1:27">
      <c r="A9" s="2" t="s">
        <v>2</v>
      </c>
    </row>
    <row r="10" spans="1:27">
      <c r="A10" s="62" t="s">
        <v>3</v>
      </c>
      <c r="B10" s="63">
        <v>2015</v>
      </c>
      <c r="C10" s="63">
        <v>2016</v>
      </c>
      <c r="D10" s="64">
        <v>2017</v>
      </c>
      <c r="E10" s="63">
        <v>2018</v>
      </c>
      <c r="F10" s="64">
        <v>2019</v>
      </c>
      <c r="G10" s="63">
        <v>2020</v>
      </c>
      <c r="H10" s="64">
        <v>2021</v>
      </c>
      <c r="I10" s="63">
        <v>2022</v>
      </c>
      <c r="J10" s="63">
        <v>2023</v>
      </c>
      <c r="K10" s="63">
        <v>2024</v>
      </c>
      <c r="L10" s="63">
        <v>2025</v>
      </c>
      <c r="M10" s="63">
        <v>2026</v>
      </c>
      <c r="N10" s="63">
        <v>2027</v>
      </c>
      <c r="O10" s="65">
        <v>2028</v>
      </c>
      <c r="P10" s="42"/>
    </row>
    <row r="11" spans="1:27">
      <c r="A11" s="12" t="s">
        <v>4</v>
      </c>
      <c r="B11" s="13">
        <f>[1]Revenues!C23</f>
        <v>0</v>
      </c>
      <c r="C11" s="10">
        <f>[1]Revenues!D23</f>
        <v>0</v>
      </c>
      <c r="D11" s="10">
        <f>[1]Revenues!E23</f>
        <v>11729.898409090907</v>
      </c>
      <c r="E11" s="10">
        <f>[1]Revenues!F23</f>
        <v>699385.74726562505</v>
      </c>
      <c r="F11" s="10">
        <f>[1]Revenues!G23</f>
        <v>1863338.2812231092</v>
      </c>
      <c r="G11" s="10">
        <f>[1]Revenues!H23</f>
        <v>3941639.1534981369</v>
      </c>
      <c r="H11" s="10">
        <f>[1]Revenues!I23</f>
        <v>6166996.6114603635</v>
      </c>
      <c r="I11" s="10">
        <f>[1]Revenues!J23</f>
        <v>9775297.2114691939</v>
      </c>
      <c r="J11" s="10">
        <f>[1]Revenues!K23</f>
        <v>12071152.226220096</v>
      </c>
      <c r="K11" s="10">
        <f>[1]Revenues!L23</f>
        <v>15675212.707482122</v>
      </c>
      <c r="L11" s="10">
        <f>[1]Revenues!M23</f>
        <v>17607125.592799287</v>
      </c>
      <c r="M11" s="10">
        <f>[1]Revenues!N23</f>
        <v>20352944.163526814</v>
      </c>
      <c r="N11" s="10">
        <f>[1]Revenues!O23</f>
        <v>22732580.826558948</v>
      </c>
      <c r="O11" s="19">
        <f>[1]Revenues!P23</f>
        <v>22736745.293555491</v>
      </c>
      <c r="P11" s="56"/>
      <c r="Q11" s="13"/>
    </row>
    <row r="12" spans="1:27">
      <c r="A12" s="14" t="s">
        <v>5</v>
      </c>
      <c r="B12" s="13">
        <f>[1]Revenues!C10</f>
        <v>1434000</v>
      </c>
      <c r="C12" s="10">
        <v>1267501</v>
      </c>
      <c r="D12" s="10">
        <f>[1]Revenues!E10</f>
        <v>1302000</v>
      </c>
      <c r="E12" s="10">
        <f>[1]Revenues!F10</f>
        <v>1350000</v>
      </c>
      <c r="F12" s="10">
        <f>[1]Revenues!G10</f>
        <v>1542126.025850941</v>
      </c>
      <c r="G12" s="10">
        <f>[1]Revenues!H10</f>
        <v>1685326.7218712354</v>
      </c>
      <c r="H12" s="10">
        <f>[1]Revenues!I10</f>
        <v>1924466.9999547577</v>
      </c>
      <c r="I12" s="10">
        <f>[1]Revenues!J10</f>
        <v>2381248.2800628655</v>
      </c>
      <c r="J12" s="10">
        <f>[1]Revenues!K10</f>
        <v>3290433.6094085304</v>
      </c>
      <c r="K12" s="10">
        <f>[1]Revenues!L10</f>
        <v>3805815.0831017545</v>
      </c>
      <c r="L12" s="10">
        <f>[1]Revenues!M10</f>
        <v>4451787.0591834774</v>
      </c>
      <c r="M12" s="10">
        <f>[1]Revenues!N10</f>
        <v>5176780.5440331548</v>
      </c>
      <c r="N12" s="10">
        <f>[1]Revenues!O10</f>
        <v>5730337.220893478</v>
      </c>
      <c r="O12" s="10">
        <f>[1]Revenues!P10</f>
        <v>6258353.0863526408</v>
      </c>
      <c r="P12" s="56"/>
      <c r="Q12" s="13"/>
    </row>
    <row r="13" spans="1:27">
      <c r="A13" s="15" t="s">
        <v>6</v>
      </c>
      <c r="B13" s="16">
        <f>[1]Revenues!C30</f>
        <v>40000</v>
      </c>
      <c r="C13" s="17">
        <f>[1]Revenues!D30</f>
        <v>65000</v>
      </c>
      <c r="D13" s="17">
        <f>[1]Revenues!E30</f>
        <v>65000</v>
      </c>
      <c r="E13" s="17">
        <f>[1]Revenues!F30</f>
        <v>88481.130053287838</v>
      </c>
      <c r="F13" s="17">
        <f>[1]Revenues!G30</f>
        <v>101837.23631983898</v>
      </c>
      <c r="G13" s="17">
        <f>[1]Revenues!H30</f>
        <v>115393.98764043694</v>
      </c>
      <c r="H13" s="17">
        <f>[1]Revenues!I30</f>
        <v>130307.62809243785</v>
      </c>
      <c r="I13" s="17">
        <f>[1]Revenues!J30</f>
        <v>145356.81840867875</v>
      </c>
      <c r="J13" s="17">
        <f>[1]Revenues!K30</f>
        <v>162161.02515708422</v>
      </c>
      <c r="K13" s="17">
        <f>[1]Revenues!L30</f>
        <v>177296.63979863521</v>
      </c>
      <c r="L13" s="17">
        <f>[1]Revenues!M30</f>
        <v>194095.64850304284</v>
      </c>
      <c r="M13" s="17">
        <f>[1]Revenues!N30</f>
        <v>196314.91918848711</v>
      </c>
      <c r="N13" s="17">
        <f>[1]Revenues!O30</f>
        <v>199531.97267566039</v>
      </c>
      <c r="O13" s="18">
        <f>[1]Revenues!P30</f>
        <v>202763.71187234894</v>
      </c>
      <c r="P13" s="56"/>
      <c r="Q13" s="13"/>
    </row>
    <row r="14" spans="1:27">
      <c r="A14" s="14" t="s">
        <v>7</v>
      </c>
      <c r="B14" s="13">
        <f>SUM(B12:B13)</f>
        <v>1474000</v>
      </c>
      <c r="C14" s="10">
        <f>SUM(C12:C13)</f>
        <v>1332501</v>
      </c>
      <c r="D14" s="10">
        <f>SUM(D11:D13)</f>
        <v>1378729.8984090909</v>
      </c>
      <c r="E14" s="10">
        <f t="shared" ref="E14:O14" si="0">SUM(E11:E13)</f>
        <v>2137866.8773189131</v>
      </c>
      <c r="F14" s="10">
        <f t="shared" si="0"/>
        <v>3507301.5433938894</v>
      </c>
      <c r="G14" s="10">
        <f t="shared" si="0"/>
        <v>5742359.8630098086</v>
      </c>
      <c r="H14" s="10">
        <f t="shared" si="0"/>
        <v>8221771.2395075597</v>
      </c>
      <c r="I14" s="10">
        <f t="shared" si="0"/>
        <v>12301902.309940739</v>
      </c>
      <c r="J14" s="10">
        <f t="shared" si="0"/>
        <v>15523746.86078571</v>
      </c>
      <c r="K14" s="10">
        <f t="shared" si="0"/>
        <v>19658324.430382509</v>
      </c>
      <c r="L14" s="10">
        <f t="shared" si="0"/>
        <v>22253008.300485808</v>
      </c>
      <c r="M14" s="10">
        <f t="shared" si="0"/>
        <v>25726039.626748458</v>
      </c>
      <c r="N14" s="10">
        <f t="shared" si="0"/>
        <v>28662450.020128086</v>
      </c>
      <c r="O14" s="19">
        <f t="shared" si="0"/>
        <v>29197862.09178048</v>
      </c>
      <c r="P14" s="10"/>
      <c r="Q14" s="10"/>
      <c r="R14" s="10"/>
      <c r="S14" s="10"/>
      <c r="T14" s="10"/>
    </row>
    <row r="15" spans="1:27">
      <c r="A15" s="14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6"/>
      <c r="Q15" s="13"/>
    </row>
    <row r="16" spans="1:27">
      <c r="A16" s="20" t="s">
        <v>8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6"/>
      <c r="Q16" s="13"/>
    </row>
    <row r="17" spans="1:17">
      <c r="A17" s="14" t="s">
        <v>9</v>
      </c>
      <c r="B17" s="13"/>
      <c r="C17" s="10">
        <f>[1]Content!B17</f>
        <v>550000.15</v>
      </c>
      <c r="D17" s="10">
        <f>[1]Content!C17+[1]Content!C42</f>
        <v>667750</v>
      </c>
      <c r="E17" s="10">
        <f>[1]Content!D17+[1]Content!D42</f>
        <v>947782.86208984372</v>
      </c>
      <c r="F17" s="10">
        <f>[1]Content!E17+[1]Content!E42</f>
        <v>1642833.4721834667</v>
      </c>
      <c r="G17" s="10">
        <f>[1]Content!F17+[1]Content!F42</f>
        <v>2219273.7930247206</v>
      </c>
      <c r="H17" s="10">
        <f>[1]Content!G17+[1]Content!G42</f>
        <v>4290548.2917190548</v>
      </c>
      <c r="I17" s="10">
        <f>[1]Content!H17+[1]Content!H42</f>
        <v>4634574.2817203794</v>
      </c>
      <c r="J17" s="10">
        <f>[1]Content!I17+[1]Content!I42</f>
        <v>6468359.4039330138</v>
      </c>
      <c r="K17" s="10">
        <f>[1]Content!J17+[1]Content!J42</f>
        <v>8664156.2261223178</v>
      </c>
      <c r="L17" s="10">
        <f>[1]Content!K17+[1]Content!K42</f>
        <v>9815332.9989198931</v>
      </c>
      <c r="M17" s="10">
        <f>[1]Content!L17+[1]Content!L42</f>
        <v>12068997.624529023</v>
      </c>
      <c r="N17" s="10">
        <f>[1]Content!M17+[1]Content!M42</f>
        <v>14050687.623983841</v>
      </c>
      <c r="O17" s="10">
        <f>N17</f>
        <v>14050687.623983841</v>
      </c>
      <c r="P17" s="56"/>
      <c r="Q17" s="13"/>
    </row>
    <row r="18" spans="1:17">
      <c r="A18" s="14" t="s">
        <v>10</v>
      </c>
      <c r="B18" s="13"/>
      <c r="C18" s="10">
        <v>53867</v>
      </c>
      <c r="D18" s="10">
        <v>75000</v>
      </c>
      <c r="E18" s="10">
        <f>[1]Marketing!C16</f>
        <v>244034.87706990913</v>
      </c>
      <c r="F18" s="10">
        <f>[1]Marketing!D16</f>
        <v>173213.31272725499</v>
      </c>
      <c r="G18" s="10">
        <f>[1]Marketing!E16</f>
        <v>817267.62869362463</v>
      </c>
      <c r="H18" s="10">
        <f>[1]Marketing!F16</f>
        <v>704154.46249011217</v>
      </c>
      <c r="I18" s="10">
        <f>[1]Marketing!G16</f>
        <v>1571405.3628835222</v>
      </c>
      <c r="J18" s="10">
        <f>[1]Marketing!H16</f>
        <v>2243329.6681964733</v>
      </c>
      <c r="K18" s="10">
        <f>[1]Marketing!I16</f>
        <v>2196363.0922821909</v>
      </c>
      <c r="L18" s="10">
        <f>[1]Marketing!J16</f>
        <v>2474661.6832482335</v>
      </c>
      <c r="M18" s="10">
        <f>[1]Marketing!K16</f>
        <v>2825143.9209150751</v>
      </c>
      <c r="N18" s="10">
        <f>[1]Marketing!L16</f>
        <v>3068078.825841466</v>
      </c>
      <c r="O18" s="10">
        <f>N18</f>
        <v>3068078.825841466</v>
      </c>
      <c r="P18" s="56"/>
      <c r="Q18" s="13"/>
    </row>
    <row r="19" spans="1:17">
      <c r="A19" s="21" t="s">
        <v>11</v>
      </c>
      <c r="B19" s="13"/>
      <c r="C19" s="10">
        <v>142012</v>
      </c>
      <c r="D19" s="10">
        <v>242267</v>
      </c>
      <c r="E19" s="10">
        <f>[1]Technology!C35</f>
        <v>273825.30172311241</v>
      </c>
      <c r="F19" s="10">
        <f>[1]Technology!D35</f>
        <v>368296.92539879004</v>
      </c>
      <c r="G19" s="10">
        <f>[1]Technology!E35</f>
        <v>480104.95544162637</v>
      </c>
      <c r="H19" s="10">
        <f>[1]Technology!F35</f>
        <v>649709.03315231809</v>
      </c>
      <c r="I19" s="10">
        <f>[1]Technology!G35</f>
        <v>704064.91584042215</v>
      </c>
      <c r="J19" s="10">
        <f>[1]Technology!H35</f>
        <v>850250.18833183509</v>
      </c>
      <c r="K19" s="10">
        <f>[1]Technology!I35</f>
        <v>987287.92153386981</v>
      </c>
      <c r="L19" s="10">
        <f>[1]Technology!J35</f>
        <v>1094198.9161611074</v>
      </c>
      <c r="M19" s="10">
        <f>[1]Technology!K35</f>
        <v>1241426.1405974922</v>
      </c>
      <c r="N19" s="10">
        <f>M19</f>
        <v>1241426.1405974922</v>
      </c>
      <c r="O19" s="22">
        <f>N19</f>
        <v>1241426.1405974922</v>
      </c>
      <c r="P19" s="56"/>
      <c r="Q19" s="13"/>
    </row>
    <row r="20" spans="1:17">
      <c r="A20" s="15" t="s">
        <v>12</v>
      </c>
      <c r="B20" s="16">
        <v>1400000</v>
      </c>
      <c r="C20" s="17">
        <f>'[1]G&amp;A'!B36</f>
        <v>589000</v>
      </c>
      <c r="D20" s="17">
        <f>'[1]G&amp;A'!C36</f>
        <v>620500</v>
      </c>
      <c r="E20" s="17">
        <f>'[1]G&amp;A'!D36</f>
        <v>846861.25</v>
      </c>
      <c r="F20" s="17">
        <f>'[1]G&amp;A'!E36</f>
        <v>1359104.2062499998</v>
      </c>
      <c r="G20" s="17">
        <f>'[1]G&amp;A'!F36</f>
        <v>1744111.2440937499</v>
      </c>
      <c r="H20" s="17">
        <f>'[1]G&amp;A'!G36</f>
        <v>1703220.9165432812</v>
      </c>
      <c r="I20" s="17">
        <f>'[1]G&amp;A'!H36</f>
        <v>2482362.5765988585</v>
      </c>
      <c r="J20" s="17">
        <f>'[1]G&amp;A'!I36</f>
        <v>2726202.6806114591</v>
      </c>
      <c r="K20" s="17">
        <f>'[1]G&amp;A'!J36</f>
        <v>2810091.6518367073</v>
      </c>
      <c r="L20" s="17">
        <f>'[1]G&amp;A'!K36</f>
        <v>3074413.9174469076</v>
      </c>
      <c r="M20" s="17">
        <f>'[1]G&amp;A'!L36</f>
        <v>3387536.4611557596</v>
      </c>
      <c r="N20" s="17">
        <f>'[1]G&amp;A'!M36</f>
        <v>3761323.2699137079</v>
      </c>
      <c r="O20" s="17">
        <f>'[1]G&amp;A'!N36</f>
        <v>4055364.7270049006</v>
      </c>
      <c r="P20" s="56"/>
      <c r="Q20" s="13"/>
    </row>
    <row r="21" spans="1:17">
      <c r="A21" s="14" t="s">
        <v>13</v>
      </c>
      <c r="B21" s="13">
        <f t="shared" ref="B21:N21" si="1">SUM(B17:B20)</f>
        <v>1400000</v>
      </c>
      <c r="C21" s="10">
        <f t="shared" si="1"/>
        <v>1334879.1499999999</v>
      </c>
      <c r="D21" s="10">
        <f t="shared" si="1"/>
        <v>1605517</v>
      </c>
      <c r="E21" s="10">
        <f t="shared" si="1"/>
        <v>2312504.290882865</v>
      </c>
      <c r="F21" s="10">
        <f t="shared" si="1"/>
        <v>3543447.9165595118</v>
      </c>
      <c r="G21" s="10">
        <f t="shared" si="1"/>
        <v>5260757.6212537214</v>
      </c>
      <c r="H21" s="10">
        <f t="shared" si="1"/>
        <v>7347632.7039047666</v>
      </c>
      <c r="I21" s="10">
        <f t="shared" si="1"/>
        <v>9392407.1370431818</v>
      </c>
      <c r="J21" s="10">
        <f t="shared" si="1"/>
        <v>12288141.941072783</v>
      </c>
      <c r="K21" s="10">
        <f t="shared" si="1"/>
        <v>14657898.891775087</v>
      </c>
      <c r="L21" s="10">
        <f t="shared" si="1"/>
        <v>16458607.515776141</v>
      </c>
      <c r="M21" s="10">
        <f t="shared" si="1"/>
        <v>19523104.147197351</v>
      </c>
      <c r="N21" s="10">
        <f t="shared" si="1"/>
        <v>22121515.860336509</v>
      </c>
      <c r="O21" s="10">
        <f t="shared" ref="O21" si="2">SUM(O17:O20)</f>
        <v>22415557.317427702</v>
      </c>
      <c r="P21" s="56"/>
      <c r="Q21" s="13"/>
    </row>
    <row r="22" spans="1:17">
      <c r="A22" s="14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6"/>
      <c r="Q22" s="13"/>
    </row>
    <row r="23" spans="1:17">
      <c r="A23" s="23" t="s">
        <v>23</v>
      </c>
      <c r="B23" s="24">
        <f t="shared" ref="B23:O23" si="3">B14-B21</f>
        <v>74000</v>
      </c>
      <c r="C23" s="25">
        <f t="shared" si="3"/>
        <v>-2378.1499999999069</v>
      </c>
      <c r="D23" s="26">
        <f>D14-D21</f>
        <v>-226787.10159090906</v>
      </c>
      <c r="E23" s="26">
        <f t="shared" si="3"/>
        <v>-174637.41356395185</v>
      </c>
      <c r="F23" s="26">
        <f>F14-F21</f>
        <v>-36146.373165622354</v>
      </c>
      <c r="G23" s="25">
        <f t="shared" si="3"/>
        <v>481602.24175608717</v>
      </c>
      <c r="H23" s="25">
        <f t="shared" si="3"/>
        <v>874138.5356027931</v>
      </c>
      <c r="I23" s="25">
        <f t="shared" si="3"/>
        <v>2909495.1728975568</v>
      </c>
      <c r="J23" s="25">
        <f t="shared" si="3"/>
        <v>3235604.9197129272</v>
      </c>
      <c r="K23" s="25">
        <f t="shared" si="3"/>
        <v>5000425.5386074223</v>
      </c>
      <c r="L23" s="25">
        <f t="shared" si="3"/>
        <v>5794400.7847096678</v>
      </c>
      <c r="M23" s="25">
        <f t="shared" si="3"/>
        <v>6202935.4795511067</v>
      </c>
      <c r="N23" s="25">
        <f t="shared" si="3"/>
        <v>6540934.1597915776</v>
      </c>
      <c r="O23" s="27">
        <f t="shared" si="3"/>
        <v>6782304.7743527777</v>
      </c>
      <c r="P23" s="56"/>
      <c r="Q23" s="13"/>
    </row>
    <row r="24" spans="1:17">
      <c r="A24" s="14"/>
      <c r="B24" s="13"/>
      <c r="C24" s="10"/>
      <c r="D24" s="28"/>
      <c r="E24" s="28"/>
      <c r="F24" s="28"/>
      <c r="G24" s="10"/>
      <c r="H24" s="10"/>
      <c r="I24" s="10"/>
      <c r="J24" s="10"/>
      <c r="K24" s="10"/>
      <c r="L24" s="10"/>
      <c r="M24" s="10"/>
      <c r="N24" s="10"/>
      <c r="O24" s="10"/>
      <c r="P24" s="13"/>
      <c r="Q24" s="13"/>
    </row>
    <row r="25" spans="1:17">
      <c r="A25" s="29"/>
      <c r="F25" s="30"/>
      <c r="G25" s="30"/>
      <c r="H25" s="30"/>
      <c r="I25" s="30"/>
      <c r="J25" s="30"/>
      <c r="K25" s="30"/>
      <c r="L25" s="30"/>
      <c r="M25" s="30"/>
      <c r="N25" s="30"/>
      <c r="O25" s="29"/>
    </row>
    <row r="26" spans="1:17">
      <c r="A26" s="66" t="s">
        <v>14</v>
      </c>
      <c r="B26" s="67"/>
      <c r="C26" s="6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7">
      <c r="A27" s="12" t="s">
        <v>15</v>
      </c>
      <c r="B27" s="31">
        <v>4</v>
      </c>
      <c r="C27" s="31"/>
      <c r="D27" s="31">
        <v>4</v>
      </c>
      <c r="E27" s="31">
        <f>[1]Subscribers!C63</f>
        <v>9</v>
      </c>
      <c r="F27" s="31">
        <f>[1]Subscribers!D63</f>
        <v>15</v>
      </c>
      <c r="G27" s="31">
        <f>[1]Subscribers!E63</f>
        <v>20</v>
      </c>
      <c r="H27" s="31">
        <f>[1]Subscribers!F63</f>
        <v>20</v>
      </c>
      <c r="I27" s="31">
        <f>[1]Subscribers!G63</f>
        <v>27</v>
      </c>
      <c r="J27" s="31">
        <f>[1]Subscribers!H63</f>
        <v>33</v>
      </c>
      <c r="K27" s="31">
        <f>[1]Subscribers!I63</f>
        <v>33</v>
      </c>
      <c r="L27" s="31">
        <f>[1]Subscribers!J63</f>
        <v>33</v>
      </c>
      <c r="M27" s="31">
        <f>[1]Subscribers!K63</f>
        <v>33</v>
      </c>
      <c r="N27" s="31">
        <f>[1]Subscribers!L63</f>
        <v>33</v>
      </c>
      <c r="O27" s="32">
        <f>[1]Subscribers!M63</f>
        <v>33</v>
      </c>
    </row>
    <row r="28" spans="1:17">
      <c r="A28" s="14" t="str">
        <f>[1]Subscribers!A53</f>
        <v>Total new market opened</v>
      </c>
      <c r="B28" s="33">
        <v>1850000</v>
      </c>
      <c r="C28" s="33">
        <v>0</v>
      </c>
      <c r="D28" s="34">
        <f>[1]Subscribers!B53</f>
        <v>585164.99999999988</v>
      </c>
      <c r="E28" s="34">
        <f>[1]Subscribers!C53</f>
        <v>4925515</v>
      </c>
      <c r="F28" s="34">
        <f>[1]Subscribers!D53</f>
        <v>2579569.9999999995</v>
      </c>
      <c r="G28" s="34">
        <f>[1]Subscribers!E53</f>
        <v>14874300</v>
      </c>
      <c r="H28" s="34">
        <f>[1]Subscribers!F53</f>
        <v>0</v>
      </c>
      <c r="I28" s="34">
        <f>[1]Subscribers!G53</f>
        <v>4547036.1649999991</v>
      </c>
      <c r="J28" s="35">
        <f>[1]Subscribers!H53</f>
        <v>15591962.645</v>
      </c>
      <c r="K28" s="35">
        <f>[1]Subscribers!I53</f>
        <v>0</v>
      </c>
      <c r="L28" s="35">
        <f>[1]Subscribers!J53</f>
        <v>0</v>
      </c>
      <c r="M28" s="35">
        <f>[1]Subscribers!K53</f>
        <v>0</v>
      </c>
      <c r="N28" s="35">
        <f>[1]Subscribers!L53</f>
        <v>0</v>
      </c>
      <c r="O28" s="36">
        <f>[1]Subscribers!M53</f>
        <v>0</v>
      </c>
    </row>
    <row r="29" spans="1:17">
      <c r="A29" s="14" t="s">
        <v>16</v>
      </c>
      <c r="B29" s="37"/>
      <c r="C29" s="37"/>
      <c r="D29" s="38">
        <f>netpenrate1</f>
        <v>4.0090909090909092E-3</v>
      </c>
      <c r="E29" s="38">
        <f>netpenrate2</f>
        <v>2.8916518541763862E-3</v>
      </c>
      <c r="F29" s="38">
        <f>netpenrate3</f>
        <v>4.0429898365878124E-3</v>
      </c>
      <c r="G29" s="38">
        <f>netpenrate4</f>
        <v>3.0926167389223038E-3</v>
      </c>
      <c r="H29" s="38">
        <f>netpenrate5</f>
        <v>4.8546080844104706E-3</v>
      </c>
      <c r="I29" s="38">
        <f>netpenrate6</f>
        <v>6.5355967134957922E-3</v>
      </c>
      <c r="J29" s="38">
        <f>netpenrate7</f>
        <v>5.1420310225617043E-3</v>
      </c>
      <c r="K29" s="38">
        <f>netpenrate8</f>
        <v>6.7251543450539894E-3</v>
      </c>
      <c r="L29" s="38">
        <f>netpenrate9</f>
        <v>7.5424076754434192E-3</v>
      </c>
      <c r="M29" s="38">
        <f>netpenrate10</f>
        <v>8.72709762501888E-3</v>
      </c>
      <c r="N29" s="38">
        <f>netpenrate11</f>
        <v>9.9171956327862593E-3</v>
      </c>
      <c r="O29" s="39">
        <f>netpenrate12</f>
        <v>1.1900000000000001E-2</v>
      </c>
    </row>
    <row r="30" spans="1:17">
      <c r="A30" s="14" t="s">
        <v>17</v>
      </c>
      <c r="B30" s="40">
        <v>9500</v>
      </c>
      <c r="C30" s="35">
        <v>9800</v>
      </c>
      <c r="D30" s="35">
        <f>[1]Subscribers!B57+10000</f>
        <v>12345.979681818182</v>
      </c>
      <c r="E30" s="35">
        <f>[1]Subscribers!C57</f>
        <v>15934.968039772728</v>
      </c>
      <c r="F30" s="35">
        <f>[1]Subscribers!D57</f>
        <v>41673.57125272727</v>
      </c>
      <c r="G30" s="35">
        <f>[1]Subscribers!E57</f>
        <v>85364.188095454563</v>
      </c>
      <c r="H30" s="35">
        <f>[1]Subscribers!F57</f>
        <v>132999.34463030301</v>
      </c>
      <c r="I30" s="35">
        <f>[1]Subscribers!G57</f>
        <v>206101.29878969697</v>
      </c>
      <c r="J30" s="35">
        <f>[1]Subscribers!H57</f>
        <v>255108.27001200747</v>
      </c>
      <c r="K30" s="35">
        <f>[1]Subscribers!I57</f>
        <v>328127.71553651517</v>
      </c>
      <c r="L30" s="35">
        <f>[1]Subscribers!J57</f>
        <v>369330.74950460618</v>
      </c>
      <c r="M30" s="35">
        <f>[1]Subscribers!K57</f>
        <v>426371.60572236369</v>
      </c>
      <c r="N30" s="35">
        <f>[1]Subscribers!L57</f>
        <v>481254.96237975772</v>
      </c>
      <c r="O30" s="41">
        <f>N30</f>
        <v>481254.96237975772</v>
      </c>
    </row>
    <row r="31" spans="1:17">
      <c r="A31" s="14" t="s">
        <v>18</v>
      </c>
      <c r="B31" s="37"/>
      <c r="C31" s="37"/>
      <c r="D31" s="43">
        <f t="shared" ref="D31:O31" si="4">D17/D14</f>
        <v>0.48432256439097549</v>
      </c>
      <c r="E31" s="43">
        <f t="shared" si="4"/>
        <v>0.44333109425337697</v>
      </c>
      <c r="F31" s="43">
        <f t="shared" si="4"/>
        <v>0.46840382894302152</v>
      </c>
      <c r="G31" s="43">
        <f t="shared" si="4"/>
        <v>0.38647417542053997</v>
      </c>
      <c r="H31" s="43">
        <f t="shared" si="4"/>
        <v>0.52185206407859575</v>
      </c>
      <c r="I31" s="43">
        <f t="shared" si="4"/>
        <v>0.37673639124701402</v>
      </c>
      <c r="J31" s="43">
        <f t="shared" si="4"/>
        <v>0.41667514047608145</v>
      </c>
      <c r="K31" s="43">
        <f t="shared" si="4"/>
        <v>0.44073726918107087</v>
      </c>
      <c r="L31" s="43">
        <f t="shared" si="4"/>
        <v>0.44107892588642106</v>
      </c>
      <c r="M31" s="43">
        <f t="shared" si="4"/>
        <v>0.46913546739547007</v>
      </c>
      <c r="N31" s="43">
        <f t="shared" si="4"/>
        <v>0.49021237242862364</v>
      </c>
      <c r="O31" s="44">
        <f t="shared" si="4"/>
        <v>0.48122316558030681</v>
      </c>
    </row>
    <row r="32" spans="1:17">
      <c r="A32" s="45" t="s">
        <v>19</v>
      </c>
      <c r="B32" s="46"/>
      <c r="C32" s="46"/>
      <c r="D32" s="47">
        <f t="shared" ref="D32:O32" si="5">D18/D14</f>
        <v>5.4397891919615367E-2</v>
      </c>
      <c r="E32" s="47">
        <f t="shared" si="5"/>
        <v>0.11414877121626577</v>
      </c>
      <c r="F32" s="47">
        <f t="shared" si="5"/>
        <v>4.9386490036337938E-2</v>
      </c>
      <c r="G32" s="47">
        <f t="shared" si="5"/>
        <v>0.14232260746285949</v>
      </c>
      <c r="H32" s="47">
        <f t="shared" si="5"/>
        <v>8.5645105169854768E-2</v>
      </c>
      <c r="I32" s="47">
        <f t="shared" si="5"/>
        <v>0.12773677788139515</v>
      </c>
      <c r="J32" s="47">
        <f t="shared" si="5"/>
        <v>0.14450954967987223</v>
      </c>
      <c r="K32" s="47">
        <f t="shared" si="5"/>
        <v>0.11172687174129899</v>
      </c>
      <c r="L32" s="47">
        <f t="shared" si="5"/>
        <v>0.11120571429410776</v>
      </c>
      <c r="M32" s="47">
        <f t="shared" si="5"/>
        <v>0.10981651128211949</v>
      </c>
      <c r="N32" s="47">
        <f t="shared" si="5"/>
        <v>0.10704175057215697</v>
      </c>
      <c r="O32" s="48">
        <f t="shared" si="5"/>
        <v>0.10507888612519901</v>
      </c>
    </row>
    <row r="33" spans="1:15">
      <c r="A33" s="42"/>
      <c r="B33" s="37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>
      <c r="A34" s="42" t="s">
        <v>20</v>
      </c>
    </row>
    <row r="35" spans="1:15">
      <c r="A35" s="42" t="s">
        <v>22</v>
      </c>
      <c r="B35" s="49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>
      <c r="B36" s="52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>
      <c r="B37" s="49"/>
      <c r="C37" s="50"/>
      <c r="D37" s="49"/>
      <c r="E37" s="53"/>
      <c r="F37" s="54"/>
    </row>
    <row r="38" spans="1:15">
      <c r="A38" s="57"/>
      <c r="B38" s="49"/>
      <c r="C38" s="57"/>
      <c r="D38" s="49"/>
      <c r="E38" s="53"/>
    </row>
    <row r="39" spans="1:15" s="58" customFormat="1">
      <c r="A39" s="57"/>
      <c r="B39" s="57"/>
      <c r="C39" s="57"/>
      <c r="D39" s="49"/>
      <c r="F39" s="51"/>
    </row>
    <row r="40" spans="1:15" s="59" customFormat="1">
      <c r="D40" s="49"/>
    </row>
    <row r="41" spans="1:15">
      <c r="D41" s="49"/>
      <c r="H41" s="60"/>
    </row>
    <row r="43" spans="1:15">
      <c r="D43" s="49"/>
    </row>
    <row r="44" spans="1:15">
      <c r="B44" s="60"/>
      <c r="H44" s="61"/>
      <c r="I44" s="61"/>
      <c r="J44" s="61"/>
      <c r="K44" s="61"/>
      <c r="L44" s="61"/>
      <c r="M44" s="61"/>
      <c r="N44" s="61"/>
    </row>
  </sheetData>
  <sheetProtection password="8F69" sheet="1" objects="1" scenarios="1"/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Stoop</dc:creator>
  <cp:lastModifiedBy>Richard Stoop</cp:lastModifiedBy>
  <dcterms:created xsi:type="dcterms:W3CDTF">2017-09-12T13:02:38Z</dcterms:created>
  <dcterms:modified xsi:type="dcterms:W3CDTF">2017-10-04T07:08:40Z</dcterms:modified>
</cp:coreProperties>
</file>